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.Erichsen\Documents\Verlage\SBZ\2026\Stundensatzkalkulation\"/>
    </mc:Choice>
  </mc:AlternateContent>
  <xr:revisionPtr revIDLastSave="0" documentId="13_ncr:1_{2A490FDB-3812-4A38-BC63-5D2461F893E5}" xr6:coauthVersionLast="47" xr6:coauthVersionMax="47" xr10:uidLastSave="{00000000-0000-0000-0000-000000000000}"/>
  <bookViews>
    <workbookView xWindow="300" yWindow="0" windowWidth="19260" windowHeight="20985" tabRatio="884" xr2:uid="{00000000-000D-0000-FFFF-FFFF00000000}"/>
  </bookViews>
  <sheets>
    <sheet name="Zeit-Kosten-Stundensatz" sheetId="1" r:id="rId1"/>
    <sheet name="Auftragskalkulation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5" l="1"/>
  <c r="C19" i="5"/>
  <c r="C17" i="5"/>
  <c r="C15" i="5"/>
  <c r="D47" i="1"/>
  <c r="D45" i="1"/>
  <c r="E39" i="1"/>
  <c r="E41" i="1" s="1"/>
  <c r="D5" i="5" l="1"/>
  <c r="D6" i="5"/>
  <c r="D7" i="5"/>
  <c r="D8" i="5"/>
  <c r="D9" i="5"/>
  <c r="D13" i="5"/>
  <c r="D4" i="5"/>
  <c r="D10" i="5" l="1"/>
  <c r="E20" i="1" l="1"/>
  <c r="E10" i="1"/>
  <c r="E12" i="1" s="1"/>
  <c r="E13" i="1" s="1"/>
  <c r="E14" i="1" l="1"/>
  <c r="E21" i="1" s="1"/>
  <c r="E22" i="1" s="1"/>
  <c r="E42" i="1" s="1"/>
  <c r="E43" i="1" s="1"/>
  <c r="E44" i="1" l="1"/>
  <c r="E45" i="1" s="1"/>
  <c r="E46" i="1" s="1"/>
  <c r="E47" i="1" s="1"/>
  <c r="E48" i="1" s="1"/>
  <c r="E49" i="1" s="1"/>
  <c r="E50" i="1" s="1"/>
  <c r="E51" i="1" s="1"/>
  <c r="C11" i="5"/>
  <c r="D11" i="5"/>
  <c r="D12" i="5" s="1"/>
  <c r="D14" i="5" s="1"/>
  <c r="D15" i="5" s="1"/>
  <c r="D16" i="5" s="1"/>
  <c r="D17" i="5" l="1"/>
  <c r="D18" i="5" s="1"/>
  <c r="D19" i="5" s="1"/>
  <c r="D20" i="5" s="1"/>
  <c r="D21" i="5" s="1"/>
  <c r="D22" i="5" s="1"/>
</calcChain>
</file>

<file path=xl/sharedStrings.xml><?xml version="1.0" encoding="utf-8"?>
<sst xmlns="http://schemas.openxmlformats.org/spreadsheetml/2006/main" count="128" uniqueCount="93">
  <si>
    <t>Kalendertage</t>
  </si>
  <si>
    <t>-</t>
  </si>
  <si>
    <t>Samstage</t>
  </si>
  <si>
    <t>Sonntage</t>
  </si>
  <si>
    <t>Urlaubstage</t>
  </si>
  <si>
    <t>=</t>
  </si>
  <si>
    <t>Anwesenheitstage</t>
  </si>
  <si>
    <t>x</t>
  </si>
  <si>
    <t>Anwesenheitsstunden/Jahr</t>
  </si>
  <si>
    <t>Produktive Zeit/Mitarbeiter</t>
  </si>
  <si>
    <t>+</t>
  </si>
  <si>
    <t>Produktive Mitarbeiter/Betrieb</t>
  </si>
  <si>
    <t>Abschreibungen</t>
  </si>
  <si>
    <t>Kalkulatorischer Unternehmerlohn</t>
  </si>
  <si>
    <t>Netto-Stundensatz</t>
  </si>
  <si>
    <t>Brutto-Stundensatz</t>
  </si>
  <si>
    <t>Euro</t>
  </si>
  <si>
    <t>Umsatzsteuer</t>
  </si>
  <si>
    <t>Geschäftsleitung</t>
  </si>
  <si>
    <t>Rabatt</t>
  </si>
  <si>
    <t>Materialkosten</t>
  </si>
  <si>
    <t>Skonto</t>
  </si>
  <si>
    <t>Netto-Stundensatz inklusive Gewinn</t>
  </si>
  <si>
    <t xml:space="preserve">Ziel-Stundensatz </t>
  </si>
  <si>
    <t>Stundensatzkalkulation</t>
  </si>
  <si>
    <r>
      <t xml:space="preserve">Feiertage </t>
    </r>
    <r>
      <rPr>
        <sz val="10"/>
        <rFont val="Arial"/>
        <family val="2"/>
      </rPr>
      <t>(Unterschiede je Bundesland möglich)</t>
    </r>
  </si>
  <si>
    <t>Personalkosten</t>
  </si>
  <si>
    <t>Raumkosten</t>
  </si>
  <si>
    <t>Betriebliche Steuern</t>
  </si>
  <si>
    <t>Versicherungen/Beiträge</t>
  </si>
  <si>
    <t>Besondere Kosten</t>
  </si>
  <si>
    <t>KFZ-Kosten</t>
  </si>
  <si>
    <t>Werbe-/Reisekosten</t>
  </si>
  <si>
    <t>Kosten Warenabgabe</t>
  </si>
  <si>
    <t>Reparaturen/Instandhaltung</t>
  </si>
  <si>
    <t xml:space="preserve">Sonstige Kosten </t>
  </si>
  <si>
    <r>
      <t xml:space="preserve">Skonto </t>
    </r>
    <r>
      <rPr>
        <sz val="9"/>
        <rFont val="Arial"/>
        <family val="2"/>
      </rPr>
      <t>(im Hundert)</t>
    </r>
  </si>
  <si>
    <r>
      <t xml:space="preserve">Rabatt </t>
    </r>
    <r>
      <rPr>
        <sz val="9"/>
        <rFont val="Arial"/>
        <family val="2"/>
      </rPr>
      <t>(im Hundert)</t>
    </r>
  </si>
  <si>
    <t>Erläuterungen</t>
  </si>
  <si>
    <t>Normaljahre, keine Schaltjahre</t>
  </si>
  <si>
    <t>1. Produktivzeit je Mitarbeiter</t>
  </si>
  <si>
    <t>2. Produktivzeit Gesamtbetrieb</t>
  </si>
  <si>
    <t>Musterkunde</t>
  </si>
  <si>
    <t>Auftragsnummer:</t>
  </si>
  <si>
    <t>Kunde:</t>
  </si>
  <si>
    <t>Position</t>
  </si>
  <si>
    <t>Bemerkungen</t>
  </si>
  <si>
    <t>Kosten Arbeitsstunden</t>
  </si>
  <si>
    <t>Gewinnzuschlag</t>
  </si>
  <si>
    <t>Barverkaufspreis</t>
  </si>
  <si>
    <t>Kalkulationsdatum:</t>
  </si>
  <si>
    <t>Einzelpreis</t>
  </si>
  <si>
    <t>Sonstiges, z.B. Kleinteile, ggf. pauschal</t>
  </si>
  <si>
    <t>Anzahl</t>
  </si>
  <si>
    <t>Zielverkaufspreis</t>
  </si>
  <si>
    <t>Angebotspreis-Netto</t>
  </si>
  <si>
    <t>Angebotspreis-Brutto</t>
  </si>
  <si>
    <t>Gesamtpreis</t>
  </si>
  <si>
    <t>Rundungsdifferenzen möglich</t>
  </si>
  <si>
    <t>Sonstige Positionen, z.B. Anfahrtspauschale(n)</t>
  </si>
  <si>
    <r>
      <t xml:space="preserve">Krankheitstage </t>
    </r>
    <r>
      <rPr>
        <sz val="8"/>
        <rFont val="Arial"/>
        <family val="2"/>
      </rPr>
      <t>(z.B. Schnitt letzte 3 Jahre oder Branchenangaben Krankenkassen)</t>
    </r>
  </si>
  <si>
    <r>
      <t xml:space="preserve">sonstige Abwesenheitstage </t>
    </r>
    <r>
      <rPr>
        <sz val="8"/>
        <rFont val="Arial"/>
        <family val="2"/>
      </rPr>
      <t>(z.B. Fortbildung, Familienangelegenheiten)</t>
    </r>
  </si>
  <si>
    <r>
      <t xml:space="preserve">Unproduktive Zeit </t>
    </r>
    <r>
      <rPr>
        <sz val="8"/>
        <rFont val="Arial"/>
        <family val="2"/>
      </rPr>
      <t>(z.B. Schätzung, Stichproben,  Aufschreibung)</t>
    </r>
  </si>
  <si>
    <r>
      <t xml:space="preserve">Mitarbeiter </t>
    </r>
    <r>
      <rPr>
        <sz val="8"/>
        <rFont val="Arial"/>
        <family val="2"/>
      </rPr>
      <t>(umgerechnet auf Vollzeitkräfte)</t>
    </r>
  </si>
  <si>
    <r>
      <t xml:space="preserve">Sonstige Mitarbeiter </t>
    </r>
    <r>
      <rPr>
        <sz val="8"/>
        <rFont val="Arial"/>
        <family val="2"/>
      </rPr>
      <t>(z.B. Aushilfe, Praktikant)</t>
    </r>
  </si>
  <si>
    <r>
      <t xml:space="preserve">Fremdleistungen </t>
    </r>
    <r>
      <rPr>
        <sz val="8"/>
        <rFont val="Arial"/>
        <family val="2"/>
      </rPr>
      <t>(z.B. Hilfsarbeiter von Drittfirmen)</t>
    </r>
  </si>
  <si>
    <t>Zeiten</t>
  </si>
  <si>
    <t>Bemerkungen  /  Erläuterungen</t>
  </si>
  <si>
    <t>Fremdleistungen</t>
  </si>
  <si>
    <t>Z.B. Subunternehmer, wenn auftragsbezogen</t>
  </si>
  <si>
    <t>3. Jährliche Kosten</t>
  </si>
  <si>
    <t>4. Preisberechnung je Arbeits-/Produktivstunde</t>
  </si>
  <si>
    <r>
      <t xml:space="preserve">Summe Kosten </t>
    </r>
    <r>
      <rPr>
        <sz val="12"/>
        <rFont val="Arial"/>
        <family val="2"/>
      </rPr>
      <t>(ohne Material)</t>
    </r>
  </si>
  <si>
    <t>Neutrales Ergebnis</t>
  </si>
  <si>
    <t xml:space="preserve">Über Stunden abrechenbare Kosten / Jahr </t>
  </si>
  <si>
    <t>./.</t>
  </si>
  <si>
    <t>Produktive Stunden / Jahr</t>
  </si>
  <si>
    <t>Netto Stundensatz ohne Gewinn</t>
  </si>
  <si>
    <t xml:space="preserve">Nur bei Einzelunternehmen </t>
  </si>
  <si>
    <t>Gewinnzuschlag / Prozent / Stunde</t>
  </si>
  <si>
    <t>Klimagerät Heiß-Kalt 2026</t>
  </si>
  <si>
    <t>A-987654</t>
  </si>
  <si>
    <t>Rohrleitungen</t>
  </si>
  <si>
    <t>Kältemittel</t>
  </si>
  <si>
    <t>Stromkabel</t>
  </si>
  <si>
    <t>z.B. gesetzliche, tarifliche oder branchenübliche Tage</t>
  </si>
  <si>
    <r>
      <t xml:space="preserve">tarifliche Arbeitszeit </t>
    </r>
    <r>
      <rPr>
        <sz val="8"/>
        <rFont val="Arial"/>
        <family val="2"/>
      </rPr>
      <t>(Stunden / Tag)</t>
    </r>
  </si>
  <si>
    <t>Arbeitet im Sinne der Definition nur "unproduktiv"</t>
  </si>
  <si>
    <t>Bankzinsen</t>
  </si>
  <si>
    <t>Kalkulatorische Wagnisse (Einzelrisiken, z.B. Forderungsausfälle)</t>
  </si>
  <si>
    <r>
      <t>Personal- und andere Kosten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(Stunden * Verrechnungssatz)</t>
    </r>
  </si>
  <si>
    <r>
      <t>Gesamtkosten Auftrag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(Material, Stunden, sonstiges)</t>
    </r>
  </si>
  <si>
    <t>Auftrags-/Angebotskalkulation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</si>
</sst>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24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color indexed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12"/>
      <name val="Arial"/>
      <family val="2"/>
    </font>
    <font>
      <sz val="8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sz val="12"/>
      <color rgb="FF0000FF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indexed="12"/>
      <name val="Arial"/>
      <family val="2"/>
    </font>
    <font>
      <sz val="10"/>
      <color rgb="FF0000FF"/>
      <name val="Arial"/>
      <family val="2"/>
    </font>
    <font>
      <sz val="8"/>
      <color indexed="12"/>
      <name val="Arial"/>
      <family val="2"/>
    </font>
    <font>
      <b/>
      <sz val="8"/>
      <name val="Arial"/>
      <family val="2"/>
    </font>
    <font>
      <u/>
      <sz val="8"/>
      <color indexed="12"/>
      <name val="Arial"/>
      <family val="2"/>
    </font>
    <font>
      <b/>
      <sz val="12"/>
      <color indexed="2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4" xfId="0" applyFont="1" applyBorder="1"/>
    <xf numFmtId="0" fontId="1" fillId="0" borderId="0" xfId="0" applyFont="1" applyProtection="1">
      <protection locked="0"/>
    </xf>
    <xf numFmtId="0" fontId="1" fillId="0" borderId="0" xfId="0" applyFont="1"/>
    <xf numFmtId="0" fontId="1" fillId="0" borderId="4" xfId="0" applyFont="1" applyBorder="1" applyProtection="1">
      <protection locked="0"/>
    </xf>
    <xf numFmtId="9" fontId="4" fillId="0" borderId="0" xfId="0" applyNumberFormat="1" applyFont="1" applyProtection="1">
      <protection locked="0"/>
    </xf>
    <xf numFmtId="0" fontId="2" fillId="2" borderId="7" xfId="0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7" xfId="0" applyFont="1" applyFill="1" applyBorder="1"/>
    <xf numFmtId="0" fontId="2" fillId="2" borderId="8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0" fontId="6" fillId="0" borderId="4" xfId="0" applyFont="1" applyBorder="1" applyProtection="1">
      <protection locked="0"/>
    </xf>
    <xf numFmtId="0" fontId="6" fillId="0" borderId="0" xfId="0" applyFont="1" applyProtection="1">
      <protection locked="0"/>
    </xf>
    <xf numFmtId="0" fontId="7" fillId="2" borderId="8" xfId="0" applyFont="1" applyFill="1" applyBorder="1" applyProtection="1">
      <protection locked="0"/>
    </xf>
    <xf numFmtId="0" fontId="6" fillId="2" borderId="7" xfId="0" applyFont="1" applyFill="1" applyBorder="1"/>
    <xf numFmtId="0" fontId="1" fillId="0" borderId="10" xfId="0" applyFont="1" applyBorder="1" applyProtection="1">
      <protection locked="0"/>
    </xf>
    <xf numFmtId="0" fontId="4" fillId="0" borderId="10" xfId="0" applyFont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4" fillId="0" borderId="13" xfId="0" applyFont="1" applyBorder="1" applyProtection="1">
      <protection locked="0"/>
    </xf>
    <xf numFmtId="0" fontId="4" fillId="0" borderId="14" xfId="0" applyFont="1" applyBorder="1" applyProtection="1">
      <protection locked="0"/>
    </xf>
    <xf numFmtId="164" fontId="4" fillId="0" borderId="13" xfId="0" applyNumberFormat="1" applyFont="1" applyBorder="1"/>
    <xf numFmtId="3" fontId="1" fillId="0" borderId="13" xfId="0" applyNumberFormat="1" applyFont="1" applyBorder="1" applyProtection="1">
      <protection hidden="1"/>
    </xf>
    <xf numFmtId="164" fontId="4" fillId="0" borderId="13" xfId="0" applyNumberFormat="1" applyFont="1" applyBorder="1" applyProtection="1">
      <protection locked="0"/>
    </xf>
    <xf numFmtId="3" fontId="2" fillId="2" borderId="12" xfId="0" applyNumberFormat="1" applyFont="1" applyFill="1" applyBorder="1" applyProtection="1">
      <protection hidden="1"/>
    </xf>
    <xf numFmtId="164" fontId="4" fillId="0" borderId="14" xfId="0" applyNumberFormat="1" applyFont="1" applyBorder="1" applyProtection="1">
      <protection locked="0"/>
    </xf>
    <xf numFmtId="0" fontId="2" fillId="4" borderId="7" xfId="0" applyFont="1" applyFill="1" applyBorder="1" applyProtection="1">
      <protection locked="0"/>
    </xf>
    <xf numFmtId="0" fontId="2" fillId="4" borderId="8" xfId="0" applyFont="1" applyFill="1" applyBorder="1" applyProtection="1">
      <protection locked="0"/>
    </xf>
    <xf numFmtId="0" fontId="1" fillId="4" borderId="8" xfId="0" applyFont="1" applyFill="1" applyBorder="1" applyProtection="1">
      <protection locked="0"/>
    </xf>
    <xf numFmtId="0" fontId="2" fillId="4" borderId="12" xfId="0" applyFont="1" applyFill="1" applyBorder="1" applyProtection="1">
      <protection hidden="1"/>
    </xf>
    <xf numFmtId="3" fontId="2" fillId="4" borderId="12" xfId="0" applyNumberFormat="1" applyFont="1" applyFill="1" applyBorder="1" applyProtection="1">
      <protection hidden="1"/>
    </xf>
    <xf numFmtId="164" fontId="2" fillId="4" borderId="12" xfId="0" applyNumberFormat="1" applyFont="1" applyFill="1" applyBorder="1" applyProtection="1">
      <protection hidden="1"/>
    </xf>
    <xf numFmtId="0" fontId="6" fillId="0" borderId="10" xfId="0" applyFont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3" fontId="8" fillId="0" borderId="13" xfId="0" applyNumberFormat="1" applyFont="1" applyBorder="1" applyProtection="1">
      <protection locked="0"/>
    </xf>
    <xf numFmtId="3" fontId="8" fillId="0" borderId="14" xfId="0" applyNumberFormat="1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6" fillId="0" borderId="2" xfId="0" applyFont="1" applyBorder="1" applyProtection="1">
      <protection locked="0"/>
    </xf>
    <xf numFmtId="0" fontId="4" fillId="0" borderId="2" xfId="0" applyFont="1" applyBorder="1" applyProtection="1">
      <protection locked="0"/>
    </xf>
    <xf numFmtId="3" fontId="8" fillId="0" borderId="11" xfId="0" applyNumberFormat="1" applyFont="1" applyBorder="1" applyProtection="1">
      <protection locked="0"/>
    </xf>
    <xf numFmtId="3" fontId="7" fillId="2" borderId="12" xfId="0" applyNumberFormat="1" applyFont="1" applyFill="1" applyBorder="1" applyProtection="1">
      <protection hidden="1"/>
    </xf>
    <xf numFmtId="0" fontId="2" fillId="2" borderId="12" xfId="0" applyFont="1" applyFill="1" applyBorder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left"/>
      <protection locked="0"/>
    </xf>
    <xf numFmtId="3" fontId="15" fillId="2" borderId="12" xfId="0" applyNumberFormat="1" applyFont="1" applyFill="1" applyBorder="1" applyProtection="1">
      <protection hidden="1"/>
    </xf>
    <xf numFmtId="164" fontId="12" fillId="0" borderId="0" xfId="0" applyNumberFormat="1" applyFont="1" applyAlignment="1" applyProtection="1">
      <alignment horizontal="center"/>
      <protection locked="0"/>
    </xf>
    <xf numFmtId="0" fontId="0" fillId="0" borderId="8" xfId="0" applyBorder="1"/>
    <xf numFmtId="0" fontId="13" fillId="0" borderId="8" xfId="0" applyFont="1" applyBorder="1"/>
    <xf numFmtId="0" fontId="13" fillId="0" borderId="9" xfId="0" applyFont="1" applyBorder="1"/>
    <xf numFmtId="0" fontId="13" fillId="0" borderId="11" xfId="0" applyFont="1" applyBorder="1"/>
    <xf numFmtId="0" fontId="13" fillId="0" borderId="1" xfId="0" applyFont="1" applyBorder="1"/>
    <xf numFmtId="4" fontId="5" fillId="0" borderId="3" xfId="0" applyNumberFormat="1" applyFont="1" applyBorder="1"/>
    <xf numFmtId="0" fontId="13" fillId="0" borderId="14" xfId="0" applyFont="1" applyBorder="1"/>
    <xf numFmtId="0" fontId="13" fillId="0" borderId="17" xfId="0" applyFont="1" applyBorder="1"/>
    <xf numFmtId="4" fontId="13" fillId="0" borderId="18" xfId="0" applyNumberFormat="1" applyFont="1" applyBorder="1"/>
    <xf numFmtId="4" fontId="5" fillId="0" borderId="19" xfId="0" applyNumberFormat="1" applyFont="1" applyBorder="1"/>
    <xf numFmtId="2" fontId="5" fillId="0" borderId="16" xfId="0" applyNumberFormat="1" applyFont="1" applyBorder="1"/>
    <xf numFmtId="4" fontId="0" fillId="0" borderId="3" xfId="0" applyNumberFormat="1" applyBorder="1"/>
    <xf numFmtId="0" fontId="0" fillId="0" borderId="13" xfId="0" applyBorder="1"/>
    <xf numFmtId="4" fontId="0" fillId="0" borderId="5" xfId="0" applyNumberFormat="1" applyBorder="1"/>
    <xf numFmtId="0" fontId="0" fillId="0" borderId="4" xfId="0" applyBorder="1"/>
    <xf numFmtId="10" fontId="13" fillId="0" borderId="20" xfId="0" applyNumberFormat="1" applyFont="1" applyBorder="1"/>
    <xf numFmtId="0" fontId="10" fillId="5" borderId="12" xfId="0" applyFont="1" applyFill="1" applyBorder="1"/>
    <xf numFmtId="0" fontId="10" fillId="5" borderId="7" xfId="0" applyFont="1" applyFill="1" applyBorder="1"/>
    <xf numFmtId="0" fontId="10" fillId="5" borderId="15" xfId="0" applyFont="1" applyFill="1" applyBorder="1"/>
    <xf numFmtId="4" fontId="10" fillId="5" borderId="9" xfId="0" applyNumberFormat="1" applyFont="1" applyFill="1" applyBorder="1"/>
    <xf numFmtId="0" fontId="5" fillId="0" borderId="11" xfId="0" applyFont="1" applyBorder="1"/>
    <xf numFmtId="0" fontId="13" fillId="0" borderId="21" xfId="0" applyFont="1" applyBorder="1"/>
    <xf numFmtId="0" fontId="13" fillId="0" borderId="22" xfId="0" applyFont="1" applyBorder="1"/>
    <xf numFmtId="4" fontId="13" fillId="0" borderId="23" xfId="0" applyNumberFormat="1" applyFont="1" applyBorder="1"/>
    <xf numFmtId="4" fontId="5" fillId="0" borderId="24" xfId="0" applyNumberFormat="1" applyFont="1" applyBorder="1"/>
    <xf numFmtId="0" fontId="13" fillId="0" borderId="25" xfId="0" applyFont="1" applyBorder="1"/>
    <xf numFmtId="0" fontId="13" fillId="0" borderId="26" xfId="0" applyFont="1" applyBorder="1"/>
    <xf numFmtId="4" fontId="13" fillId="0" borderId="27" xfId="0" applyNumberFormat="1" applyFont="1" applyBorder="1"/>
    <xf numFmtId="4" fontId="5" fillId="0" borderId="28" xfId="0" applyNumberFormat="1" applyFont="1" applyBorder="1"/>
    <xf numFmtId="0" fontId="14" fillId="4" borderId="12" xfId="0" applyFont="1" applyFill="1" applyBorder="1"/>
    <xf numFmtId="0" fontId="14" fillId="4" borderId="7" xfId="0" applyFont="1" applyFill="1" applyBorder="1"/>
    <xf numFmtId="0" fontId="14" fillId="4" borderId="15" xfId="0" applyFont="1" applyFill="1" applyBorder="1"/>
    <xf numFmtId="4" fontId="14" fillId="4" borderId="9" xfId="0" applyNumberFormat="1" applyFont="1" applyFill="1" applyBorder="1"/>
    <xf numFmtId="2" fontId="17" fillId="0" borderId="16" xfId="0" applyNumberFormat="1" applyFont="1" applyBorder="1"/>
    <xf numFmtId="0" fontId="5" fillId="0" borderId="13" xfId="0" applyFont="1" applyBorder="1"/>
    <xf numFmtId="0" fontId="14" fillId="6" borderId="7" xfId="0" applyFont="1" applyFill="1" applyBorder="1"/>
    <xf numFmtId="165" fontId="16" fillId="6" borderId="8" xfId="0" applyNumberFormat="1" applyFont="1" applyFill="1" applyBorder="1"/>
    <xf numFmtId="0" fontId="0" fillId="6" borderId="8" xfId="0" applyFill="1" applyBorder="1"/>
    <xf numFmtId="0" fontId="9" fillId="6" borderId="9" xfId="0" applyFont="1" applyFill="1" applyBorder="1"/>
    <xf numFmtId="0" fontId="18" fillId="0" borderId="13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9" fillId="4" borderId="12" xfId="0" applyFont="1" applyFill="1" applyBorder="1" applyProtection="1">
      <protection hidden="1"/>
    </xf>
    <xf numFmtId="164" fontId="18" fillId="0" borderId="13" xfId="0" applyNumberFormat="1" applyFont="1" applyBorder="1"/>
    <xf numFmtId="3" fontId="19" fillId="4" borderId="12" xfId="0" applyNumberFormat="1" applyFont="1" applyFill="1" applyBorder="1" applyProtection="1">
      <protection hidden="1"/>
    </xf>
    <xf numFmtId="3" fontId="3" fillId="0" borderId="13" xfId="0" applyNumberFormat="1" applyFont="1" applyBorder="1" applyProtection="1">
      <protection hidden="1"/>
    </xf>
    <xf numFmtId="3" fontId="19" fillId="2" borderId="12" xfId="0" applyNumberFormat="1" applyFont="1" applyFill="1" applyBorder="1" applyProtection="1">
      <protection hidden="1"/>
    </xf>
    <xf numFmtId="0" fontId="3" fillId="2" borderId="12" xfId="0" applyFont="1" applyFill="1" applyBorder="1" applyProtection="1">
      <protection locked="0"/>
    </xf>
    <xf numFmtId="164" fontId="18" fillId="0" borderId="13" xfId="0" applyNumberFormat="1" applyFont="1" applyBorder="1" applyProtection="1">
      <protection locked="0"/>
    </xf>
    <xf numFmtId="164" fontId="18" fillId="0" borderId="14" xfId="0" applyNumberFormat="1" applyFont="1" applyBorder="1" applyProtection="1">
      <protection locked="0"/>
    </xf>
    <xf numFmtId="164" fontId="19" fillId="4" borderId="12" xfId="0" applyNumberFormat="1" applyFont="1" applyFill="1" applyBorder="1" applyProtection="1">
      <protection hidden="1"/>
    </xf>
    <xf numFmtId="0" fontId="2" fillId="3" borderId="8" xfId="0" applyFont="1" applyFill="1" applyBorder="1" applyProtection="1">
      <protection locked="0"/>
    </xf>
    <xf numFmtId="3" fontId="4" fillId="0" borderId="14" xfId="0" applyNumberFormat="1" applyFont="1" applyBorder="1" applyProtection="1">
      <protection locked="0"/>
    </xf>
    <xf numFmtId="0" fontId="2" fillId="2" borderId="11" xfId="0" applyFont="1" applyFill="1" applyBorder="1" applyAlignment="1" applyProtection="1">
      <alignment horizontal="right"/>
      <protection locked="0"/>
    </xf>
    <xf numFmtId="0" fontId="2" fillId="2" borderId="11" xfId="0" applyFont="1" applyFill="1" applyBorder="1" applyAlignment="1" applyProtection="1">
      <alignment horizontal="left"/>
      <protection locked="0"/>
    </xf>
    <xf numFmtId="0" fontId="18" fillId="0" borderId="21" xfId="0" applyFont="1" applyBorder="1"/>
    <xf numFmtId="0" fontId="18" fillId="0" borderId="14" xfId="0" applyFont="1" applyBorder="1"/>
    <xf numFmtId="0" fontId="18" fillId="0" borderId="25" xfId="0" applyFont="1" applyBorder="1"/>
    <xf numFmtId="0" fontId="18" fillId="4" borderId="12" xfId="0" applyFont="1" applyFill="1" applyBorder="1"/>
    <xf numFmtId="0" fontId="18" fillId="0" borderId="11" xfId="0" applyFont="1" applyBorder="1"/>
    <xf numFmtId="0" fontId="18" fillId="0" borderId="13" xfId="0" applyFont="1" applyBorder="1"/>
    <xf numFmtId="0" fontId="20" fillId="5" borderId="12" xfId="0" applyFont="1" applyFill="1" applyBorder="1"/>
    <xf numFmtId="0" fontId="14" fillId="7" borderId="7" xfId="0" applyFont="1" applyFill="1" applyBorder="1"/>
    <xf numFmtId="0" fontId="0" fillId="7" borderId="8" xfId="0" applyFill="1" applyBorder="1"/>
    <xf numFmtId="0" fontId="0" fillId="7" borderId="9" xfId="0" applyFill="1" applyBorder="1"/>
    <xf numFmtId="0" fontId="14" fillId="7" borderId="8" xfId="0" applyFont="1" applyFill="1" applyBorder="1"/>
    <xf numFmtId="0" fontId="14" fillId="3" borderId="12" xfId="0" applyFont="1" applyFill="1" applyBorder="1" applyAlignment="1">
      <alignment vertical="top" wrapText="1"/>
    </xf>
    <xf numFmtId="0" fontId="14" fillId="3" borderId="7" xfId="0" applyFont="1" applyFill="1" applyBorder="1" applyAlignment="1">
      <alignment vertical="top" wrapText="1"/>
    </xf>
    <xf numFmtId="0" fontId="14" fillId="3" borderId="15" xfId="0" applyFont="1" applyFill="1" applyBorder="1" applyAlignment="1">
      <alignment vertical="top" wrapText="1"/>
    </xf>
    <xf numFmtId="0" fontId="14" fillId="3" borderId="9" xfId="0" applyFont="1" applyFill="1" applyBorder="1" applyAlignment="1">
      <alignment vertical="top" wrapText="1"/>
    </xf>
    <xf numFmtId="0" fontId="14" fillId="3" borderId="12" xfId="0" applyFont="1" applyFill="1" applyBorder="1"/>
    <xf numFmtId="0" fontId="14" fillId="3" borderId="7" xfId="0" applyFont="1" applyFill="1" applyBorder="1"/>
    <xf numFmtId="0" fontId="14" fillId="3" borderId="15" xfId="0" applyFont="1" applyFill="1" applyBorder="1"/>
    <xf numFmtId="4" fontId="14" fillId="3" borderId="9" xfId="0" applyNumberFormat="1" applyFont="1" applyFill="1" applyBorder="1"/>
    <xf numFmtId="0" fontId="18" fillId="3" borderId="12" xfId="0" applyFont="1" applyFill="1" applyBorder="1"/>
    <xf numFmtId="0" fontId="0" fillId="3" borderId="7" xfId="0" applyFill="1" applyBorder="1"/>
    <xf numFmtId="10" fontId="14" fillId="3" borderId="15" xfId="0" applyNumberFormat="1" applyFont="1" applyFill="1" applyBorder="1"/>
    <xf numFmtId="0" fontId="4" fillId="0" borderId="0" xfId="0" applyFont="1" applyProtection="1">
      <protection locked="0"/>
    </xf>
    <xf numFmtId="3" fontId="4" fillId="0" borderId="13" xfId="0" applyNumberFormat="1" applyFont="1" applyBorder="1" applyProtection="1">
      <protection locked="0"/>
    </xf>
    <xf numFmtId="10" fontId="4" fillId="0" borderId="5" xfId="0" applyNumberFormat="1" applyFont="1" applyBorder="1" applyProtection="1">
      <protection locked="0"/>
    </xf>
    <xf numFmtId="0" fontId="6" fillId="2" borderId="8" xfId="0" applyFont="1" applyFill="1" applyBorder="1" applyProtection="1">
      <protection locked="0"/>
    </xf>
    <xf numFmtId="0" fontId="4" fillId="0" borderId="29" xfId="0" applyFont="1" applyBorder="1" applyProtection="1">
      <protection locked="0"/>
    </xf>
    <xf numFmtId="0" fontId="4" fillId="0" borderId="30" xfId="0" applyFont="1" applyBorder="1" applyProtection="1">
      <protection locked="0"/>
    </xf>
    <xf numFmtId="10" fontId="21" fillId="3" borderId="9" xfId="0" applyNumberFormat="1" applyFont="1" applyFill="1" applyBorder="1" applyProtection="1">
      <protection locked="0"/>
    </xf>
    <xf numFmtId="3" fontId="4" fillId="0" borderId="31" xfId="0" applyNumberFormat="1" applyFont="1" applyBorder="1" applyProtection="1">
      <protection locked="0"/>
    </xf>
    <xf numFmtId="3" fontId="8" fillId="0" borderId="32" xfId="0" applyNumberFormat="1" applyFont="1" applyBorder="1" applyProtection="1">
      <protection locked="0"/>
    </xf>
    <xf numFmtId="0" fontId="2" fillId="3" borderId="7" xfId="0" applyFont="1" applyFill="1" applyBorder="1"/>
    <xf numFmtId="3" fontId="22" fillId="3" borderId="12" xfId="0" applyNumberFormat="1" applyFont="1" applyFill="1" applyBorder="1" applyProtection="1">
      <protection locked="0"/>
    </xf>
    <xf numFmtId="0" fontId="1" fillId="0" borderId="33" xfId="0" applyFont="1" applyBorder="1"/>
    <xf numFmtId="3" fontId="1" fillId="0" borderId="21" xfId="0" applyNumberFormat="1" applyFont="1" applyBorder="1"/>
    <xf numFmtId="3" fontId="1" fillId="0" borderId="34" xfId="0" applyNumberFormat="1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23" fillId="2" borderId="7" xfId="0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4" fontId="2" fillId="3" borderId="9" xfId="0" applyNumberFormat="1" applyFont="1" applyFill="1" applyBorder="1" applyProtection="1">
      <protection hidden="1"/>
    </xf>
    <xf numFmtId="4" fontId="1" fillId="0" borderId="5" xfId="0" applyNumberFormat="1" applyFont="1" applyBorder="1" applyProtection="1">
      <protection hidden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showGridLines="0" tabSelected="1" zoomScaleNormal="100" workbookViewId="0">
      <selection activeCell="G16" sqref="G16"/>
    </sheetView>
  </sheetViews>
  <sheetFormatPr baseColWidth="10" defaultColWidth="11.42578125" defaultRowHeight="15" outlineLevelRow="1" x14ac:dyDescent="0.2"/>
  <cols>
    <col min="1" max="1" width="2.85546875" style="3" customWidth="1"/>
    <col min="2" max="2" width="2.140625" style="3" bestFit="1" customWidth="1"/>
    <col min="3" max="3" width="57.28515625" style="3" customWidth="1"/>
    <col min="4" max="4" width="10.28515625" style="3" bestFit="1" customWidth="1"/>
    <col min="5" max="5" width="12.85546875" style="3" bestFit="1" customWidth="1"/>
    <col min="6" max="6" width="62.42578125" style="3" bestFit="1" customWidth="1"/>
    <col min="7" max="7" width="16" style="3" customWidth="1"/>
    <col min="8" max="16384" width="11.42578125" style="3"/>
  </cols>
  <sheetData>
    <row r="1" spans="1:6" ht="18" x14ac:dyDescent="0.25">
      <c r="A1" s="139" t="s">
        <v>24</v>
      </c>
      <c r="B1" s="7"/>
      <c r="C1" s="7"/>
      <c r="D1" s="7"/>
      <c r="E1" s="7"/>
      <c r="F1" s="8"/>
    </row>
    <row r="2" spans="1:6" ht="15.75" x14ac:dyDescent="0.25">
      <c r="A2" s="6" t="s">
        <v>40</v>
      </c>
      <c r="B2" s="7"/>
      <c r="C2" s="7"/>
      <c r="D2" s="7"/>
      <c r="E2" s="42" t="s">
        <v>66</v>
      </c>
      <c r="F2" s="43" t="s">
        <v>38</v>
      </c>
    </row>
    <row r="3" spans="1:6" x14ac:dyDescent="0.2">
      <c r="A3" s="4"/>
      <c r="B3" s="2"/>
      <c r="C3" s="2" t="s">
        <v>0</v>
      </c>
      <c r="D3" s="2"/>
      <c r="E3" s="19">
        <v>365</v>
      </c>
      <c r="F3" s="85" t="s">
        <v>39</v>
      </c>
    </row>
    <row r="4" spans="1:6" x14ac:dyDescent="0.2">
      <c r="A4" s="4"/>
      <c r="B4" s="16" t="s">
        <v>1</v>
      </c>
      <c r="C4" s="16" t="s">
        <v>2</v>
      </c>
      <c r="D4" s="16"/>
      <c r="E4" s="20">
        <v>52</v>
      </c>
      <c r="F4" s="86"/>
    </row>
    <row r="5" spans="1:6" x14ac:dyDescent="0.2">
      <c r="A5" s="4"/>
      <c r="B5" s="16" t="s">
        <v>1</v>
      </c>
      <c r="C5" s="16" t="s">
        <v>3</v>
      </c>
      <c r="D5" s="16"/>
      <c r="E5" s="20">
        <v>52</v>
      </c>
      <c r="F5" s="86"/>
    </row>
    <row r="6" spans="1:6" x14ac:dyDescent="0.2">
      <c r="A6" s="4"/>
      <c r="B6" s="16" t="s">
        <v>1</v>
      </c>
      <c r="C6" s="16" t="s">
        <v>25</v>
      </c>
      <c r="D6" s="16"/>
      <c r="E6" s="20">
        <v>10</v>
      </c>
      <c r="F6" s="86"/>
    </row>
    <row r="7" spans="1:6" x14ac:dyDescent="0.2">
      <c r="A7" s="4"/>
      <c r="B7" s="16" t="s">
        <v>1</v>
      </c>
      <c r="C7" s="16" t="s">
        <v>4</v>
      </c>
      <c r="D7" s="16"/>
      <c r="E7" s="20">
        <v>30</v>
      </c>
      <c r="F7" s="86" t="s">
        <v>85</v>
      </c>
    </row>
    <row r="8" spans="1:6" x14ac:dyDescent="0.2">
      <c r="A8" s="4"/>
      <c r="B8" s="16" t="s">
        <v>1</v>
      </c>
      <c r="C8" s="16" t="s">
        <v>60</v>
      </c>
      <c r="D8" s="16"/>
      <c r="E8" s="20">
        <v>5</v>
      </c>
      <c r="F8" s="86"/>
    </row>
    <row r="9" spans="1:6" x14ac:dyDescent="0.2">
      <c r="A9" s="4"/>
      <c r="B9" s="2" t="s">
        <v>1</v>
      </c>
      <c r="C9" s="2" t="s">
        <v>61</v>
      </c>
      <c r="D9" s="2"/>
      <c r="E9" s="19">
        <v>2</v>
      </c>
      <c r="F9" s="85"/>
    </row>
    <row r="10" spans="1:6" ht="15.75" x14ac:dyDescent="0.25">
      <c r="A10" s="1"/>
      <c r="B10" s="26" t="s">
        <v>5</v>
      </c>
      <c r="C10" s="27" t="s">
        <v>6</v>
      </c>
      <c r="D10" s="28"/>
      <c r="E10" s="29">
        <f>+E3-E4-E5-E6-E7-E8-E9</f>
        <v>214</v>
      </c>
      <c r="F10" s="87"/>
    </row>
    <row r="11" spans="1:6" x14ac:dyDescent="0.2">
      <c r="A11" s="1"/>
      <c r="B11" s="2" t="s">
        <v>7</v>
      </c>
      <c r="C11" s="2" t="s">
        <v>86</v>
      </c>
      <c r="D11" s="2"/>
      <c r="E11" s="21">
        <v>8</v>
      </c>
      <c r="F11" s="88"/>
    </row>
    <row r="12" spans="1:6" ht="15.75" x14ac:dyDescent="0.25">
      <c r="A12" s="1"/>
      <c r="B12" s="26" t="s">
        <v>5</v>
      </c>
      <c r="C12" s="27" t="s">
        <v>8</v>
      </c>
      <c r="D12" s="28"/>
      <c r="E12" s="30">
        <f>+E11*E10</f>
        <v>1712</v>
      </c>
      <c r="F12" s="89"/>
    </row>
    <row r="13" spans="1:6" x14ac:dyDescent="0.2">
      <c r="A13" s="1"/>
      <c r="B13" s="2" t="s">
        <v>1</v>
      </c>
      <c r="C13" s="2" t="s">
        <v>62</v>
      </c>
      <c r="D13" s="5">
        <v>0.2</v>
      </c>
      <c r="E13" s="22">
        <f>+E12*D13</f>
        <v>342.40000000000003</v>
      </c>
      <c r="F13" s="90"/>
    </row>
    <row r="14" spans="1:6" ht="15.75" x14ac:dyDescent="0.25">
      <c r="A14" s="9"/>
      <c r="B14" s="10" t="s">
        <v>5</v>
      </c>
      <c r="C14" s="10" t="s">
        <v>9</v>
      </c>
      <c r="D14" s="10"/>
      <c r="E14" s="24">
        <f>+E12-E13</f>
        <v>1369.6</v>
      </c>
      <c r="F14" s="91"/>
    </row>
    <row r="15" spans="1:6" ht="15.75" x14ac:dyDescent="0.25">
      <c r="A15" s="6" t="s">
        <v>41</v>
      </c>
      <c r="B15" s="7"/>
      <c r="C15" s="7"/>
      <c r="D15" s="7"/>
      <c r="E15" s="18"/>
      <c r="F15" s="92"/>
    </row>
    <row r="16" spans="1:6" x14ac:dyDescent="0.2">
      <c r="A16" s="4"/>
      <c r="B16" s="2"/>
      <c r="C16" s="2" t="s">
        <v>18</v>
      </c>
      <c r="D16" s="45">
        <v>1</v>
      </c>
      <c r="E16" s="23">
        <v>0</v>
      </c>
      <c r="F16" s="93" t="s">
        <v>87</v>
      </c>
    </row>
    <row r="17" spans="1:6" x14ac:dyDescent="0.2">
      <c r="A17" s="4"/>
      <c r="B17" s="16" t="s">
        <v>10</v>
      </c>
      <c r="C17" s="16" t="s">
        <v>63</v>
      </c>
      <c r="D17" s="16"/>
      <c r="E17" s="25">
        <v>7</v>
      </c>
      <c r="F17" s="94"/>
    </row>
    <row r="18" spans="1:6" x14ac:dyDescent="0.2">
      <c r="A18" s="4"/>
      <c r="B18" s="16" t="s">
        <v>10</v>
      </c>
      <c r="C18" s="16" t="s">
        <v>64</v>
      </c>
      <c r="D18" s="16"/>
      <c r="E18" s="25">
        <v>0</v>
      </c>
      <c r="F18" s="94"/>
    </row>
    <row r="19" spans="1:6" x14ac:dyDescent="0.2">
      <c r="A19" s="4"/>
      <c r="B19" s="2" t="s">
        <v>10</v>
      </c>
      <c r="C19" s="16" t="s">
        <v>65</v>
      </c>
      <c r="D19" s="2"/>
      <c r="E19" s="23">
        <v>0</v>
      </c>
      <c r="F19" s="93"/>
    </row>
    <row r="20" spans="1:6" ht="15.75" x14ac:dyDescent="0.25">
      <c r="A20" s="4"/>
      <c r="B20" s="26" t="s">
        <v>5</v>
      </c>
      <c r="C20" s="27" t="s">
        <v>11</v>
      </c>
      <c r="D20" s="27"/>
      <c r="E20" s="31">
        <f>SUM(E16:E19)</f>
        <v>7</v>
      </c>
      <c r="F20" s="95"/>
    </row>
    <row r="21" spans="1:6" x14ac:dyDescent="0.2">
      <c r="A21" s="4"/>
      <c r="B21" s="2" t="s">
        <v>7</v>
      </c>
      <c r="C21" s="2" t="s">
        <v>9</v>
      </c>
      <c r="D21" s="2"/>
      <c r="E21" s="22">
        <f>+E14</f>
        <v>1369.6</v>
      </c>
      <c r="F21" s="90"/>
    </row>
    <row r="22" spans="1:6" ht="15.75" x14ac:dyDescent="0.25">
      <c r="A22" s="11"/>
      <c r="B22" s="10" t="s">
        <v>5</v>
      </c>
      <c r="C22" s="10" t="s">
        <v>76</v>
      </c>
      <c r="D22" s="10"/>
      <c r="E22" s="24">
        <f>+E20*E21</f>
        <v>9587.1999999999989</v>
      </c>
      <c r="F22" s="44"/>
    </row>
    <row r="23" spans="1:6" ht="15.75" x14ac:dyDescent="0.25">
      <c r="A23" s="34" t="s">
        <v>70</v>
      </c>
      <c r="B23" s="33"/>
      <c r="C23" s="33"/>
      <c r="D23" s="7"/>
      <c r="E23" s="98" t="s">
        <v>16</v>
      </c>
      <c r="F23" s="99" t="s">
        <v>67</v>
      </c>
    </row>
    <row r="24" spans="1:6" x14ac:dyDescent="0.2">
      <c r="A24" s="37"/>
      <c r="B24" s="38"/>
      <c r="C24" s="39" t="s">
        <v>26</v>
      </c>
      <c r="E24" s="40">
        <v>461000</v>
      </c>
      <c r="F24" s="40"/>
    </row>
    <row r="25" spans="1:6" x14ac:dyDescent="0.2">
      <c r="A25" s="12"/>
      <c r="B25" s="32" t="s">
        <v>10</v>
      </c>
      <c r="C25" s="126" t="s">
        <v>27</v>
      </c>
      <c r="D25" s="16"/>
      <c r="E25" s="36">
        <v>31000</v>
      </c>
      <c r="F25" s="97"/>
    </row>
    <row r="26" spans="1:6" x14ac:dyDescent="0.2">
      <c r="A26" s="12"/>
      <c r="B26" s="32" t="s">
        <v>10</v>
      </c>
      <c r="C26" s="17" t="s">
        <v>28</v>
      </c>
      <c r="D26" s="16"/>
      <c r="E26" s="36">
        <v>2500</v>
      </c>
      <c r="F26" s="36"/>
    </row>
    <row r="27" spans="1:6" x14ac:dyDescent="0.2">
      <c r="A27" s="12"/>
      <c r="B27" s="32" t="s">
        <v>10</v>
      </c>
      <c r="C27" s="17" t="s">
        <v>29</v>
      </c>
      <c r="D27" s="16"/>
      <c r="E27" s="36">
        <v>9000</v>
      </c>
      <c r="F27" s="36"/>
    </row>
    <row r="28" spans="1:6" x14ac:dyDescent="0.2">
      <c r="A28" s="12"/>
      <c r="B28" s="32" t="s">
        <v>10</v>
      </c>
      <c r="C28" s="127" t="s">
        <v>30</v>
      </c>
      <c r="D28" s="16"/>
      <c r="E28" s="36">
        <v>0</v>
      </c>
      <c r="F28" s="36"/>
    </row>
    <row r="29" spans="1:6" x14ac:dyDescent="0.2">
      <c r="A29" s="12"/>
      <c r="B29" s="32" t="s">
        <v>10</v>
      </c>
      <c r="C29" s="17" t="s">
        <v>31</v>
      </c>
      <c r="D29" s="16"/>
      <c r="E29" s="36">
        <v>61000</v>
      </c>
      <c r="F29" s="36"/>
    </row>
    <row r="30" spans="1:6" x14ac:dyDescent="0.2">
      <c r="A30" s="12"/>
      <c r="B30" s="32" t="s">
        <v>10</v>
      </c>
      <c r="C30" s="17" t="s">
        <v>32</v>
      </c>
      <c r="D30" s="16"/>
      <c r="E30" s="36">
        <v>30000</v>
      </c>
      <c r="F30" s="36"/>
    </row>
    <row r="31" spans="1:6" x14ac:dyDescent="0.2">
      <c r="A31" s="12"/>
      <c r="B31" s="32" t="s">
        <v>10</v>
      </c>
      <c r="C31" s="17" t="s">
        <v>33</v>
      </c>
      <c r="D31" s="16"/>
      <c r="E31" s="36">
        <v>15500</v>
      </c>
      <c r="F31" s="36"/>
    </row>
    <row r="32" spans="1:6" x14ac:dyDescent="0.2">
      <c r="A32" s="12"/>
      <c r="B32" s="32" t="s">
        <v>10</v>
      </c>
      <c r="C32" s="17" t="s">
        <v>12</v>
      </c>
      <c r="D32" s="16"/>
      <c r="E32" s="36">
        <v>21000</v>
      </c>
      <c r="F32" s="36"/>
    </row>
    <row r="33" spans="1:6" x14ac:dyDescent="0.2">
      <c r="A33" s="12"/>
      <c r="B33" s="32" t="s">
        <v>10</v>
      </c>
      <c r="C33" s="17" t="s">
        <v>34</v>
      </c>
      <c r="D33" s="16"/>
      <c r="E33" s="36">
        <v>18000</v>
      </c>
      <c r="F33" s="36"/>
    </row>
    <row r="34" spans="1:6" x14ac:dyDescent="0.2">
      <c r="A34" s="12"/>
      <c r="B34" s="32" t="s">
        <v>10</v>
      </c>
      <c r="C34" s="17" t="s">
        <v>35</v>
      </c>
      <c r="D34" s="16"/>
      <c r="E34" s="36">
        <v>84000</v>
      </c>
      <c r="F34" s="36"/>
    </row>
    <row r="35" spans="1:6" x14ac:dyDescent="0.2">
      <c r="A35" s="12"/>
      <c r="B35" s="32" t="s">
        <v>10</v>
      </c>
      <c r="C35" s="17" t="s">
        <v>88</v>
      </c>
      <c r="D35" s="16"/>
      <c r="E35" s="36">
        <v>5500</v>
      </c>
      <c r="F35" s="36"/>
    </row>
    <row r="36" spans="1:6" x14ac:dyDescent="0.2">
      <c r="A36" s="12"/>
      <c r="B36" s="32" t="s">
        <v>10</v>
      </c>
      <c r="C36" s="17" t="s">
        <v>73</v>
      </c>
      <c r="D36" s="16"/>
      <c r="E36" s="36">
        <v>3500</v>
      </c>
      <c r="F36" s="36"/>
    </row>
    <row r="37" spans="1:6" outlineLevel="1" x14ac:dyDescent="0.2">
      <c r="A37" s="12"/>
      <c r="B37" s="32" t="s">
        <v>10</v>
      </c>
      <c r="C37" s="17" t="s">
        <v>89</v>
      </c>
      <c r="D37" s="16"/>
      <c r="E37" s="36">
        <v>0</v>
      </c>
      <c r="F37" s="97"/>
    </row>
    <row r="38" spans="1:6" outlineLevel="1" x14ac:dyDescent="0.2">
      <c r="A38" s="12"/>
      <c r="B38" s="13" t="s">
        <v>10</v>
      </c>
      <c r="C38" s="122" t="s">
        <v>13</v>
      </c>
      <c r="E38" s="35">
        <v>0</v>
      </c>
      <c r="F38" s="123" t="s">
        <v>78</v>
      </c>
    </row>
    <row r="39" spans="1:6" ht="15.75" x14ac:dyDescent="0.25">
      <c r="A39" s="15"/>
      <c r="B39" s="14" t="s">
        <v>5</v>
      </c>
      <c r="C39" s="10" t="s">
        <v>72</v>
      </c>
      <c r="D39" s="7"/>
      <c r="E39" s="41">
        <f>SUM(E24:E38)</f>
        <v>742000</v>
      </c>
      <c r="F39" s="41"/>
    </row>
    <row r="40" spans="1:6" ht="15.75" x14ac:dyDescent="0.25">
      <c r="A40" s="6" t="s">
        <v>71</v>
      </c>
      <c r="B40" s="125"/>
      <c r="C40" s="125"/>
      <c r="D40" s="7"/>
      <c r="E40" s="42"/>
      <c r="F40" s="43" t="s">
        <v>67</v>
      </c>
    </row>
    <row r="41" spans="1:6" x14ac:dyDescent="0.2">
      <c r="A41" s="136"/>
      <c r="B41" s="133"/>
      <c r="C41" s="133" t="s">
        <v>74</v>
      </c>
      <c r="D41" s="133"/>
      <c r="E41" s="134">
        <f>+E39</f>
        <v>742000</v>
      </c>
      <c r="F41" s="40"/>
    </row>
    <row r="42" spans="1:6" x14ac:dyDescent="0.2">
      <c r="A42" s="1"/>
      <c r="B42" s="3" t="s">
        <v>75</v>
      </c>
      <c r="C42" s="3" t="s">
        <v>76</v>
      </c>
      <c r="E42" s="135">
        <f>+E22</f>
        <v>9587.1999999999989</v>
      </c>
      <c r="F42" s="129"/>
    </row>
    <row r="43" spans="1:6" ht="15.75" x14ac:dyDescent="0.25">
      <c r="A43" s="1"/>
      <c r="B43" s="131" t="s">
        <v>5</v>
      </c>
      <c r="C43" s="96" t="s">
        <v>77</v>
      </c>
      <c r="D43" s="128"/>
      <c r="E43" s="143">
        <f>ROUND(+E41/E42,2)</f>
        <v>77.39</v>
      </c>
      <c r="F43" s="132"/>
    </row>
    <row r="44" spans="1:6" x14ac:dyDescent="0.2">
      <c r="A44" s="1"/>
      <c r="B44" s="3" t="s">
        <v>10</v>
      </c>
      <c r="C44" s="2" t="s">
        <v>79</v>
      </c>
      <c r="D44" s="124">
        <v>0.1</v>
      </c>
      <c r="E44" s="144">
        <f>ROUND(+E43*D44,2)</f>
        <v>7.74</v>
      </c>
      <c r="F44" s="130"/>
    </row>
    <row r="45" spans="1:6" ht="15.75" x14ac:dyDescent="0.25">
      <c r="A45" s="1"/>
      <c r="B45" s="131"/>
      <c r="C45" s="96" t="s">
        <v>22</v>
      </c>
      <c r="D45" s="128">
        <f>1-D46</f>
        <v>0.98</v>
      </c>
      <c r="E45" s="143">
        <f>+E43+E44</f>
        <v>85.13</v>
      </c>
      <c r="F45" s="132"/>
    </row>
    <row r="46" spans="1:6" x14ac:dyDescent="0.2">
      <c r="A46" s="1"/>
      <c r="C46" s="2" t="s">
        <v>36</v>
      </c>
      <c r="D46" s="124">
        <v>0.02</v>
      </c>
      <c r="E46" s="144">
        <f>ROUND(+E45*D46/D45,2)</f>
        <v>1.74</v>
      </c>
      <c r="F46" s="36"/>
    </row>
    <row r="47" spans="1:6" ht="15.75" x14ac:dyDescent="0.25">
      <c r="A47" s="1"/>
      <c r="B47" s="131"/>
      <c r="C47" s="96" t="s">
        <v>23</v>
      </c>
      <c r="D47" s="128">
        <f>1-D48</f>
        <v>1</v>
      </c>
      <c r="E47" s="143">
        <f>+E45+E46</f>
        <v>86.86999999999999</v>
      </c>
      <c r="F47" s="132"/>
    </row>
    <row r="48" spans="1:6" x14ac:dyDescent="0.2">
      <c r="A48" s="1"/>
      <c r="C48" s="2" t="s">
        <v>37</v>
      </c>
      <c r="D48" s="124">
        <v>0</v>
      </c>
      <c r="E48" s="144">
        <f>ROUND(+E47*D48/D47,2)</f>
        <v>0</v>
      </c>
      <c r="F48" s="137"/>
    </row>
    <row r="49" spans="1:6" ht="15.75" x14ac:dyDescent="0.25">
      <c r="A49" s="1"/>
      <c r="B49" s="131"/>
      <c r="C49" s="96" t="s">
        <v>14</v>
      </c>
      <c r="D49" s="128"/>
      <c r="E49" s="143">
        <f>+E47+E48</f>
        <v>86.86999999999999</v>
      </c>
      <c r="F49" s="132"/>
    </row>
    <row r="50" spans="1:6" x14ac:dyDescent="0.2">
      <c r="A50" s="1"/>
      <c r="C50" s="2" t="s">
        <v>17</v>
      </c>
      <c r="D50" s="124">
        <v>0.19</v>
      </c>
      <c r="E50" s="144">
        <f>ROUND(+D50*E49,2)</f>
        <v>16.510000000000002</v>
      </c>
      <c r="F50" s="137"/>
    </row>
    <row r="51" spans="1:6" ht="15.75" x14ac:dyDescent="0.25">
      <c r="A51" s="138"/>
      <c r="B51" s="131"/>
      <c r="C51" s="96" t="s">
        <v>15</v>
      </c>
      <c r="D51" s="128"/>
      <c r="E51" s="143">
        <f>+E49+E50</f>
        <v>103.38</v>
      </c>
      <c r="F51" s="132"/>
    </row>
    <row r="52" spans="1:6" x14ac:dyDescent="0.2">
      <c r="A52" s="140"/>
      <c r="B52" s="141" t="s">
        <v>58</v>
      </c>
      <c r="C52" s="141"/>
      <c r="D52" s="141"/>
      <c r="E52" s="141"/>
      <c r="F52" s="142"/>
    </row>
  </sheetData>
  <phoneticPr fontId="3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6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C369-DE57-4829-9B14-91C8BCF95F03}">
  <sheetPr>
    <pageSetUpPr fitToPage="1"/>
  </sheetPr>
  <dimension ref="A1:E23"/>
  <sheetViews>
    <sheetView showGridLines="0" zoomScale="130" zoomScaleNormal="130" workbookViewId="0">
      <selection sqref="A1:E22"/>
    </sheetView>
  </sheetViews>
  <sheetFormatPr baseColWidth="10" defaultRowHeight="12.75" outlineLevelRow="1" x14ac:dyDescent="0.2"/>
  <cols>
    <col min="1" max="1" width="46.5703125" customWidth="1"/>
    <col min="2" max="2" width="7.7109375" customWidth="1"/>
    <col min="3" max="3" width="11" bestFit="1" customWidth="1"/>
    <col min="4" max="4" width="12.28515625" bestFit="1" customWidth="1"/>
    <col min="5" max="5" width="49.85546875" customWidth="1"/>
  </cols>
  <sheetData>
    <row r="1" spans="1:5" x14ac:dyDescent="0.2">
      <c r="A1" s="107" t="s">
        <v>92</v>
      </c>
      <c r="B1" s="108"/>
      <c r="C1" s="108"/>
      <c r="D1" s="108"/>
      <c r="E1" s="109"/>
    </row>
    <row r="2" spans="1:5" x14ac:dyDescent="0.2">
      <c r="A2" s="107" t="s">
        <v>43</v>
      </c>
      <c r="B2" s="47" t="s">
        <v>81</v>
      </c>
      <c r="C2" s="46"/>
      <c r="D2" s="110" t="s">
        <v>44</v>
      </c>
      <c r="E2" s="48" t="s">
        <v>42</v>
      </c>
    </row>
    <row r="3" spans="1:5" x14ac:dyDescent="0.2">
      <c r="A3" s="111" t="s">
        <v>45</v>
      </c>
      <c r="B3" s="112" t="s">
        <v>53</v>
      </c>
      <c r="C3" s="113" t="s">
        <v>51</v>
      </c>
      <c r="D3" s="114" t="s">
        <v>57</v>
      </c>
      <c r="E3" s="111" t="s">
        <v>46</v>
      </c>
    </row>
    <row r="4" spans="1:5" x14ac:dyDescent="0.2">
      <c r="A4" s="67" t="s">
        <v>80</v>
      </c>
      <c r="B4" s="68">
        <v>1</v>
      </c>
      <c r="C4" s="69">
        <v>5124.6899999999996</v>
      </c>
      <c r="D4" s="70">
        <f>+C4*B4</f>
        <v>5124.6899999999996</v>
      </c>
      <c r="E4" s="100"/>
    </row>
    <row r="5" spans="1:5" x14ac:dyDescent="0.2">
      <c r="A5" s="52" t="s">
        <v>82</v>
      </c>
      <c r="B5" s="53">
        <v>20</v>
      </c>
      <c r="C5" s="54">
        <v>2.25</v>
      </c>
      <c r="D5" s="55">
        <f t="shared" ref="D5:D9" si="0">+C5*B5</f>
        <v>45</v>
      </c>
      <c r="E5" s="101"/>
    </row>
    <row r="6" spans="1:5" x14ac:dyDescent="0.2">
      <c r="A6" s="52" t="s">
        <v>83</v>
      </c>
      <c r="B6" s="53">
        <v>1</v>
      </c>
      <c r="C6" s="54">
        <v>50</v>
      </c>
      <c r="D6" s="55">
        <f t="shared" si="0"/>
        <v>50</v>
      </c>
      <c r="E6" s="101"/>
    </row>
    <row r="7" spans="1:5" x14ac:dyDescent="0.2">
      <c r="A7" s="52" t="s">
        <v>84</v>
      </c>
      <c r="B7" s="53">
        <v>15</v>
      </c>
      <c r="C7" s="54">
        <v>2.5</v>
      </c>
      <c r="D7" s="55">
        <f t="shared" si="0"/>
        <v>37.5</v>
      </c>
      <c r="E7" s="101"/>
    </row>
    <row r="8" spans="1:5" x14ac:dyDescent="0.2">
      <c r="A8" s="52" t="s">
        <v>68</v>
      </c>
      <c r="B8" s="53">
        <v>0</v>
      </c>
      <c r="C8" s="54">
        <v>0</v>
      </c>
      <c r="D8" s="55">
        <f t="shared" si="0"/>
        <v>0</v>
      </c>
      <c r="E8" s="101" t="s">
        <v>69</v>
      </c>
    </row>
    <row r="9" spans="1:5" x14ac:dyDescent="0.2">
      <c r="A9" s="71" t="s">
        <v>52</v>
      </c>
      <c r="B9" s="72">
        <v>1</v>
      </c>
      <c r="C9" s="73">
        <v>40</v>
      </c>
      <c r="D9" s="74">
        <f t="shared" si="0"/>
        <v>40</v>
      </c>
      <c r="E9" s="102"/>
    </row>
    <row r="10" spans="1:5" x14ac:dyDescent="0.2">
      <c r="A10" s="75" t="s">
        <v>20</v>
      </c>
      <c r="B10" s="76"/>
      <c r="C10" s="77"/>
      <c r="D10" s="78">
        <f>SUM(D4:D9)</f>
        <v>5297.19</v>
      </c>
      <c r="E10" s="103"/>
    </row>
    <row r="11" spans="1:5" x14ac:dyDescent="0.2">
      <c r="A11" s="66" t="s">
        <v>90</v>
      </c>
      <c r="B11" s="50">
        <v>26</v>
      </c>
      <c r="C11" s="56">
        <f>+'Zeit-Kosten-Stundensatz'!E43</f>
        <v>77.39</v>
      </c>
      <c r="D11" s="57">
        <f>+C11*B11</f>
        <v>2012.14</v>
      </c>
      <c r="E11" s="104"/>
    </row>
    <row r="12" spans="1:5" x14ac:dyDescent="0.2">
      <c r="A12" s="75" t="s">
        <v>47</v>
      </c>
      <c r="B12" s="76"/>
      <c r="C12" s="77"/>
      <c r="D12" s="78">
        <f>SUM(D11:D11)</f>
        <v>2012.14</v>
      </c>
      <c r="E12" s="103"/>
    </row>
    <row r="13" spans="1:5" x14ac:dyDescent="0.2">
      <c r="A13" s="49" t="s">
        <v>59</v>
      </c>
      <c r="B13" s="50">
        <v>1</v>
      </c>
      <c r="C13" s="79">
        <v>30</v>
      </c>
      <c r="D13" s="51">
        <f>+C13*B13</f>
        <v>30</v>
      </c>
      <c r="E13" s="104"/>
    </row>
    <row r="14" spans="1:5" x14ac:dyDescent="0.2">
      <c r="A14" s="115" t="s">
        <v>91</v>
      </c>
      <c r="B14" s="116"/>
      <c r="C14" s="117"/>
      <c r="D14" s="118">
        <f>+D10+D12+D13</f>
        <v>7339.33</v>
      </c>
      <c r="E14" s="119"/>
    </row>
    <row r="15" spans="1:5" x14ac:dyDescent="0.2">
      <c r="A15" s="58" t="s">
        <v>48</v>
      </c>
      <c r="B15" s="60"/>
      <c r="C15" s="61">
        <f>+'Zeit-Kosten-Stundensatz'!D44</f>
        <v>0.1</v>
      </c>
      <c r="D15" s="59">
        <f>ROUND(+D14*C15,2)</f>
        <v>733.93</v>
      </c>
      <c r="E15" s="105"/>
    </row>
    <row r="16" spans="1:5" outlineLevel="1" x14ac:dyDescent="0.2">
      <c r="A16" s="115" t="s">
        <v>49</v>
      </c>
      <c r="B16" s="120"/>
      <c r="C16" s="121"/>
      <c r="D16" s="118">
        <f>+D14+D15</f>
        <v>8073.26</v>
      </c>
      <c r="E16" s="119"/>
    </row>
    <row r="17" spans="1:5" outlineLevel="1" x14ac:dyDescent="0.2">
      <c r="A17" s="58" t="s">
        <v>21</v>
      </c>
      <c r="B17" s="60"/>
      <c r="C17" s="61">
        <f>+'Zeit-Kosten-Stundensatz'!D46</f>
        <v>0.02</v>
      </c>
      <c r="D17" s="59">
        <f>+D16*C17/(1-C17)</f>
        <v>164.76040816326531</v>
      </c>
      <c r="E17" s="105"/>
    </row>
    <row r="18" spans="1:5" outlineLevel="1" x14ac:dyDescent="0.2">
      <c r="A18" s="115" t="s">
        <v>54</v>
      </c>
      <c r="B18" s="120"/>
      <c r="C18" s="117"/>
      <c r="D18" s="118">
        <f>+D16+D17</f>
        <v>8238.0204081632655</v>
      </c>
      <c r="E18" s="119"/>
    </row>
    <row r="19" spans="1:5" outlineLevel="1" x14ac:dyDescent="0.2">
      <c r="A19" s="80" t="s">
        <v>19</v>
      </c>
      <c r="B19" s="60"/>
      <c r="C19" s="61">
        <f>+'Zeit-Kosten-Stundensatz'!D48</f>
        <v>0</v>
      </c>
      <c r="D19" s="59">
        <f>+D18*C19/(1-C19)</f>
        <v>0</v>
      </c>
      <c r="E19" s="105"/>
    </row>
    <row r="20" spans="1:5" x14ac:dyDescent="0.2">
      <c r="A20" s="115" t="s">
        <v>55</v>
      </c>
      <c r="B20" s="120"/>
      <c r="C20" s="117"/>
      <c r="D20" s="118">
        <f>+D18+D19</f>
        <v>8238.0204081632655</v>
      </c>
      <c r="E20" s="119"/>
    </row>
    <row r="21" spans="1:5" x14ac:dyDescent="0.2">
      <c r="A21" s="58" t="s">
        <v>17</v>
      </c>
      <c r="B21" s="60"/>
      <c r="C21" s="61">
        <v>0.19</v>
      </c>
      <c r="D21" s="59">
        <f>ROUND(+D20*C21,2)</f>
        <v>1565.22</v>
      </c>
      <c r="E21" s="105"/>
    </row>
    <row r="22" spans="1:5" ht="15.75" x14ac:dyDescent="0.25">
      <c r="A22" s="62" t="s">
        <v>56</v>
      </c>
      <c r="B22" s="63"/>
      <c r="C22" s="64"/>
      <c r="D22" s="65">
        <f>+D18+D21</f>
        <v>9803.2404081632649</v>
      </c>
      <c r="E22" s="106"/>
    </row>
    <row r="23" spans="1:5" x14ac:dyDescent="0.2">
      <c r="A23" s="81" t="s">
        <v>50</v>
      </c>
      <c r="B23" s="82"/>
      <c r="C23" s="82">
        <f ca="1">TODAY()</f>
        <v>46237</v>
      </c>
      <c r="D23" s="83"/>
      <c r="E23" s="84" t="s">
        <v>58</v>
      </c>
    </row>
  </sheetData>
  <phoneticPr fontId="9" type="noConversion"/>
  <printOptions horizontalCentered="1" verticalCentered="1"/>
  <pageMargins left="0.11811023622047245" right="0.11811023622047245" top="0.19685039370078741" bottom="0.1968503937007874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Zeit-Kosten-Stundensatz</vt:lpstr>
      <vt:lpstr>Auftragskalkulation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Stundensatzkalkulation</dc:title>
  <dc:creator>Jörgen Erichsen</dc:creator>
  <cp:lastModifiedBy>Jörgen Erichsen</cp:lastModifiedBy>
  <cp:lastPrinted>2026-07-17T05:53:20Z</cp:lastPrinted>
  <dcterms:created xsi:type="dcterms:W3CDTF">2007-05-31T15:27:40Z</dcterms:created>
  <dcterms:modified xsi:type="dcterms:W3CDTF">2026-08-03T09:04:36Z</dcterms:modified>
</cp:coreProperties>
</file>